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_Options" sheetId="1" r:id="rId5"/>
    <sheet state="hidden" name="PSW_Sheet" sheetId="2" r:id="rId6"/>
    <sheet state="visible" name="Goalie Ratings Calculator" sheetId="3" r:id="rId7"/>
  </sheets>
  <definedNames>
    <definedName name="_options21">'_Options'!$U$1:$U$2</definedName>
    <definedName name="_options5">'_Options'!$E$1</definedName>
    <definedName name="_Ctrl_8">#REF!</definedName>
    <definedName name="SpreadsheetWEBApplicationId">PSW_Sheet!$F$1</definedName>
    <definedName name="SpreadsheetwebNow">PSW_Sheet!$N$1</definedName>
    <definedName name="_options7">'_Options'!$G$1:$G$2</definedName>
    <definedName name="_Ctrl_5">#REF!</definedName>
    <definedName name="SpreadsheetWEBAttachment">PSW_Sheet!$L$1</definedName>
    <definedName name="SpreadsheetWEBDataID">PSW_Sheet!$G$1</definedName>
    <definedName name="_options8">'_Options'!$H$1:$H$2</definedName>
    <definedName name="_Ctrl_9">#REF!</definedName>
    <definedName name="Pick">#REF!</definedName>
    <definedName name="_options2">'_Options'!$B$1</definedName>
    <definedName name="SpreadsheetwebCounter">PSW_Sheet!$O$1</definedName>
    <definedName name="ASS">#REF!</definedName>
    <definedName name="SpreadsheetWEBAction">PSW_Sheet!$K$1</definedName>
    <definedName name="_options4">'_Options'!$D$1</definedName>
    <definedName name="SpreadsheetWEBUserName">PSW_Sheet!$D$1</definedName>
    <definedName name="_options23">'_Options'!$W$1:$W$2</definedName>
    <definedName name="_options10">'_Options'!$J$1:$J$2</definedName>
    <definedName name="_options19">'_Options'!$S$1:$S$2</definedName>
    <definedName name="SpreadsheetWEBStatusIndex">PSW_Sheet!$I$1</definedName>
    <definedName name="CAP">#REF!</definedName>
    <definedName name="SpreadsheetWEBUserEmail">PSW_Sheet!$J$1</definedName>
    <definedName name="SpreadsheetWEBDataEditID">PSW_Sheet!$H$1</definedName>
    <definedName name="_options9">'_Options'!$I$1:$I$3</definedName>
    <definedName name="_options11">'_Options'!$K$1:$K$2</definedName>
    <definedName name="_options6">'_Options'!$F$1:$F$2</definedName>
    <definedName name="_options3">'_Options'!$C$1:$C$2</definedName>
    <definedName name="_Ctrl_7">#REF!</definedName>
    <definedName name="_options22">'_Options'!$V$1:$V$2</definedName>
    <definedName name="_options17">'_Options'!$Q$1:$Q$2</definedName>
    <definedName name="_Ctrl_6">#REF!</definedName>
    <definedName name="SpreadsheetWEBUserInfo">PSW_Sheet!$M$1</definedName>
    <definedName name="_options18">'_Options'!$R$1:$R$2</definedName>
    <definedName name="_options12">'_Options'!$L$1:$L$2</definedName>
    <definedName name="_options24">'_Options'!$X$1:$X$2</definedName>
    <definedName name="POS">#REF!</definedName>
    <definedName name="_Ctrl_10">#REF!</definedName>
    <definedName name="TPKR">#REF!</definedName>
    <definedName name="_options16">'_Options'!$P$1:$P$3</definedName>
    <definedName name="_Ctrl_3">#REF!</definedName>
    <definedName name="_options13">'_Options'!$M$1:$M$2</definedName>
    <definedName name="_options1">'_Options'!$A$1</definedName>
    <definedName name="_Ctrl_11">#REF!</definedName>
    <definedName name="_Cap2">#REF!</definedName>
    <definedName name="_options14">'_Options'!$N$1:$N$2</definedName>
    <definedName name="_Ctrl_12">#REF!</definedName>
    <definedName name="SpreadsheetWEBUserRole">PSW_Sheet!$E$1</definedName>
    <definedName name="_Ctrl_4">#REF!</definedName>
    <definedName name="_options15">'_Options'!$O$1:$O$3</definedName>
    <definedName name="_Ctrl_2">#REF!</definedName>
    <definedName name="_Ctrl_1">#REF!</definedName>
    <definedName name="_options20">'_Options'!$T$1:$T$2</definedName>
    <definedName name="F">#REF!</definedName>
    <definedName name="SpreadsheetWEBInternalConnection">PSW_Sheet!$C$1</definedName>
  </definedNames>
  <calcPr/>
</workbook>
</file>

<file path=xl/sharedStrings.xml><?xml version="1.0" encoding="utf-8"?>
<sst xmlns="http://schemas.openxmlformats.org/spreadsheetml/2006/main" count="61" uniqueCount="45">
  <si>
    <t>F</t>
  </si>
  <si>
    <t>Pick</t>
  </si>
  <si>
    <t>D</t>
  </si>
  <si>
    <t>Goalie Ratings Calculator</t>
  </si>
  <si>
    <t>G</t>
  </si>
  <si>
    <t>Instructions: Fill in all the values in the orange column and the updated ratings will fill in. Note less than 25 games played may skew the results.</t>
  </si>
  <si>
    <t>BIOS (Enter Values)</t>
  </si>
  <si>
    <t>STATS (Enter Values)</t>
  </si>
  <si>
    <t>NEW RATES</t>
  </si>
  <si>
    <t>Height in Inches</t>
  </si>
  <si>
    <t>Games Played (GP)</t>
  </si>
  <si>
    <t>IT</t>
  </si>
  <si>
    <t>Weight in Lbs (Max 255)</t>
  </si>
  <si>
    <t>Wins (W)</t>
  </si>
  <si>
    <t>SP</t>
  </si>
  <si>
    <t>Age</t>
  </si>
  <si>
    <t>Goals against average (GAA)</t>
  </si>
  <si>
    <t>ST</t>
  </si>
  <si>
    <t>Save Percentage (Sv%)</t>
  </si>
  <si>
    <t>EN</t>
  </si>
  <si>
    <t>Shutouts (SO)</t>
  </si>
  <si>
    <t>DU</t>
  </si>
  <si>
    <t>Penalty Mins (PIM)</t>
  </si>
  <si>
    <t>DI</t>
  </si>
  <si>
    <t>Time on Ice (Round up to minute) (TOI)</t>
  </si>
  <si>
    <t>SK</t>
  </si>
  <si>
    <t>NOTES:</t>
  </si>
  <si>
    <t>Assists (A)</t>
  </si>
  <si>
    <t>PA</t>
  </si>
  <si>
    <t>IT/SP/SK/PC:</t>
  </si>
  <si>
    <t>Games Lost to injury</t>
  </si>
  <si>
    <t>PC</t>
  </si>
  <si>
    <t>1-5 GP max 65</t>
  </si>
  <si>
    <t>Career Regular Season games played (GP)</t>
  </si>
  <si>
    <t>DF</t>
  </si>
  <si>
    <t>6-10 GP max 70</t>
  </si>
  <si>
    <t>Career Playoff Wins (W)</t>
  </si>
  <si>
    <t>SC</t>
  </si>
  <si>
    <t>11-15 GP max 75</t>
  </si>
  <si>
    <t>Career Playoff games played (GP)</t>
  </si>
  <si>
    <t>EX</t>
  </si>
  <si>
    <t>16-20 GP max 80</t>
  </si>
  <si>
    <t>LD</t>
  </si>
  <si>
    <t>* Goalies that played 35+ games the previous season</t>
  </si>
  <si>
    <t>OV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</si>
</sst>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36.0"/>
      <color theme="0"/>
      <name val="Calibri"/>
    </font>
    <font>
      <sz val="12.0"/>
      <color theme="0"/>
      <name val="Calibri"/>
    </font>
    <font>
      <sz val="12.0"/>
      <color theme="1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b/>
      <i/>
      <sz val="12.0"/>
      <color theme="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53734"/>
        <bgColor rgb="FF953734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2" fontId="3" numFmtId="0" xfId="0" applyBorder="1" applyFont="1"/>
    <xf borderId="0" fillId="0" fontId="4" numFmtId="0" xfId="0" applyFont="1"/>
    <xf borderId="1" fillId="3" fontId="5" numFmtId="0" xfId="0" applyBorder="1" applyFill="1" applyFont="1"/>
    <xf borderId="1" fillId="3" fontId="5" numFmtId="0" xfId="0" applyAlignment="1" applyBorder="1" applyFont="1">
      <alignment horizontal="left"/>
    </xf>
    <xf borderId="1" fillId="3" fontId="3" numFmtId="0" xfId="0" applyAlignment="1" applyBorder="1" applyFont="1">
      <alignment horizontal="left"/>
    </xf>
    <xf borderId="0" fillId="0" fontId="6" numFmtId="1" xfId="0" applyAlignment="1" applyFont="1" applyNumberFormat="1">
      <alignment horizontal="left"/>
    </xf>
    <xf borderId="1" fillId="3" fontId="5" numFmtId="1" xfId="0" applyAlignment="1" applyBorder="1" applyFont="1" applyNumberFormat="1">
      <alignment horizontal="left"/>
    </xf>
    <xf borderId="1" fillId="3" fontId="5" numFmtId="1" xfId="0" applyAlignment="1" applyBorder="1" applyFont="1" applyNumberFormat="1">
      <alignment horizontal="center"/>
    </xf>
    <xf borderId="0" fillId="0" fontId="6" numFmtId="1" xfId="0" applyAlignment="1" applyFont="1" applyNumberFormat="1">
      <alignment horizontal="center"/>
    </xf>
    <xf borderId="1" fillId="4" fontId="7" numFmtId="0" xfId="0" applyBorder="1" applyFill="1" applyFont="1"/>
    <xf borderId="1" fillId="5" fontId="4" numFmtId="0" xfId="0" applyAlignment="1" applyBorder="1" applyFill="1" applyFont="1">
      <alignment horizontal="left" readingOrder="0"/>
    </xf>
    <xf borderId="0" fillId="0" fontId="8" numFmtId="0" xfId="0" applyFont="1"/>
    <xf borderId="0" fillId="0" fontId="4" numFmtId="1" xfId="0" applyAlignment="1" applyFont="1" applyNumberFormat="1">
      <alignment horizontal="left"/>
    </xf>
    <xf borderId="0" fillId="0" fontId="4" numFmtId="1" xfId="0" applyAlignment="1" applyFont="1" applyNumberFormat="1">
      <alignment horizontal="center"/>
    </xf>
    <xf borderId="0" fillId="0" fontId="5" numFmtId="1" xfId="0" applyAlignment="1" applyFont="1" applyNumberFormat="1">
      <alignment horizontal="left"/>
    </xf>
    <xf borderId="0" fillId="0" fontId="4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9" numFmtId="0" xfId="0" applyFont="1"/>
    <xf borderId="1" fillId="3" fontId="9" numFmtId="0" xfId="0" applyBorder="1" applyFont="1"/>
    <xf borderId="0" fillId="0" fontId="5" numFmtId="0" xfId="0" applyAlignment="1" applyFont="1">
      <alignment horizontal="left"/>
    </xf>
    <xf borderId="1" fillId="3" fontId="9" numFmtId="0" xfId="0" applyAlignment="1" applyBorder="1" applyFont="1">
      <alignment horizontal="left"/>
    </xf>
    <xf borderId="0" fillId="0" fontId="3" numFmtId="0" xfId="0" applyAlignment="1" applyFont="1">
      <alignment horizontal="left"/>
    </xf>
    <xf borderId="0" fillId="0" fontId="4" numFmtId="2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hl.com/stats/goalies?report=bios&amp;reportType=season&amp;seasonFrom=20242025&amp;seasonTo=20242025&amp;gameType=2&amp;sort=a_goalieFullName&amp;page=0&amp;pageSize=50" TargetMode="External"/><Relationship Id="rId2" Type="http://schemas.openxmlformats.org/officeDocument/2006/relationships/hyperlink" Target="https://www.nhl.com/stats/goalies" TargetMode="External"/><Relationship Id="rId3" Type="http://schemas.openxmlformats.org/officeDocument/2006/relationships/hyperlink" Target="https://www.nhl.com/stats/goalies?report=bios&amp;reportType=season&amp;seasonFrom=20242025&amp;seasonTo=20242025&amp;gameType=2&amp;sort=a_goalieFullName&amp;page=0&amp;pageSize=50" TargetMode="External"/><Relationship Id="rId4" Type="http://schemas.openxmlformats.org/officeDocument/2006/relationships/hyperlink" Target="https://www.nhl.com/stats/goalies?report=bios&amp;reportType=season&amp;seasonFrom=20242025&amp;seasonTo=20242025&amp;gameType=2&amp;sort=a_goalieFullName&amp;page=0&amp;pageSize=50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s://nhlinjuryviz.blogspot.com/p/index-page.html" TargetMode="External"/><Relationship Id="rId6" Type="http://schemas.openxmlformats.org/officeDocument/2006/relationships/hyperlink" Target="https://www.nhl.com/stats/goalies?reportType=allTime&amp;seasonFrom=19171918&amp;seasonTo=20242025&amp;gameType=2&amp;sort=wins,savePct&amp;page=0&amp;pageSize=50" TargetMode="External"/><Relationship Id="rId7" Type="http://schemas.openxmlformats.org/officeDocument/2006/relationships/hyperlink" Target="https://www.nhl.com/stats/goalies?reportType=allTime&amp;seasonFrom=19171918&amp;seasonTo=20242025&amp;gameType=3&amp;sort=wins,savePct&amp;page=0&amp;pageSize=50" TargetMode="External"/><Relationship Id="rId8" Type="http://schemas.openxmlformats.org/officeDocument/2006/relationships/hyperlink" Target="https://www.nhl.com/stats/goalies?reportType=allTime&amp;seasonFrom=19171918&amp;seasonTo=20242025&amp;gameType=3&amp;sort=wins,savePct&amp;page=0&amp;pageSize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2.0"/>
    <col customWidth="1" min="4" max="6" width="3.0"/>
    <col customWidth="1" min="7" max="8" width="2.29"/>
    <col customWidth="1" min="9" max="9" width="4.57"/>
    <col customWidth="1" min="10" max="11" width="3.0"/>
    <col customWidth="1" min="12" max="13" width="2.0"/>
    <col customWidth="1" min="14" max="14" width="3.0"/>
    <col customWidth="1" min="15" max="16" width="4.57"/>
    <col customWidth="1" min="17" max="17" width="2.29"/>
    <col customWidth="1" min="18" max="18" width="3.0"/>
    <col customWidth="1" min="19" max="19" width="2.0"/>
    <col customWidth="1" min="20" max="21" width="2.29"/>
    <col customWidth="1" min="22" max="22" width="3.0"/>
    <col customWidth="1" min="23" max="24" width="2.0"/>
  </cols>
  <sheetData>
    <row r="1">
      <c r="A1" s="1">
        <v>5.0</v>
      </c>
      <c r="B1" s="1">
        <v>5.0</v>
      </c>
      <c r="C1" s="1">
        <v>0.0</v>
      </c>
      <c r="D1" s="1">
        <v>10.0</v>
      </c>
      <c r="E1" s="1">
        <v>10.0</v>
      </c>
      <c r="F1" s="1">
        <v>0.0</v>
      </c>
      <c r="G1" s="1" t="s">
        <v>0</v>
      </c>
      <c r="H1" s="1" t="s">
        <v>0</v>
      </c>
      <c r="I1" s="1" t="s">
        <v>1</v>
      </c>
      <c r="J1" s="1">
        <v>0.0</v>
      </c>
      <c r="K1" s="1">
        <v>0.0</v>
      </c>
      <c r="L1" s="1">
        <v>0.0</v>
      </c>
      <c r="M1" s="1">
        <v>0.0</v>
      </c>
      <c r="N1" s="1">
        <v>0.0</v>
      </c>
      <c r="O1" s="1" t="s">
        <v>1</v>
      </c>
      <c r="P1" s="1" t="s">
        <v>1</v>
      </c>
      <c r="Q1" s="1" t="s">
        <v>0</v>
      </c>
      <c r="R1" s="1">
        <v>0.0</v>
      </c>
      <c r="S1" s="1">
        <v>0.0</v>
      </c>
      <c r="T1" s="1" t="s">
        <v>0</v>
      </c>
      <c r="U1" s="1" t="s">
        <v>0</v>
      </c>
      <c r="V1" s="1">
        <v>0.0</v>
      </c>
      <c r="W1" s="1">
        <v>0.0</v>
      </c>
      <c r="X1" s="1">
        <v>0.0</v>
      </c>
    </row>
    <row r="2">
      <c r="C2" s="1">
        <v>5.0</v>
      </c>
      <c r="F2" s="1">
        <v>10.0</v>
      </c>
      <c r="G2" s="1" t="s">
        <v>2</v>
      </c>
      <c r="H2" s="1" t="s">
        <v>2</v>
      </c>
      <c r="I2" s="1" t="s">
        <v>0</v>
      </c>
      <c r="J2" s="1">
        <v>10.0</v>
      </c>
      <c r="K2" s="1">
        <v>10.0</v>
      </c>
      <c r="L2" s="1">
        <v>5.0</v>
      </c>
      <c r="M2" s="1">
        <v>5.0</v>
      </c>
      <c r="N2" s="1">
        <v>10.0</v>
      </c>
      <c r="O2" s="1" t="s">
        <v>0</v>
      </c>
      <c r="P2" s="1" t="s">
        <v>0</v>
      </c>
      <c r="Q2" s="1" t="s">
        <v>2</v>
      </c>
      <c r="R2" s="1">
        <v>10.0</v>
      </c>
      <c r="S2" s="1">
        <v>5.0</v>
      </c>
      <c r="T2" s="1" t="s">
        <v>2</v>
      </c>
      <c r="U2" s="1" t="s">
        <v>2</v>
      </c>
      <c r="V2" s="1">
        <v>10.0</v>
      </c>
      <c r="W2" s="1">
        <v>5.0</v>
      </c>
      <c r="X2" s="1">
        <v>5.0</v>
      </c>
    </row>
    <row r="3">
      <c r="I3" s="1" t="s">
        <v>2</v>
      </c>
      <c r="O3" s="1" t="s">
        <v>2</v>
      </c>
      <c r="P3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71"/>
    <col customWidth="1" min="2" max="2" width="8.86"/>
    <col customWidth="1" min="3" max="3" width="43.71"/>
    <col customWidth="1" min="4" max="4" width="10.43"/>
    <col customWidth="1" min="5" max="5" width="8.57"/>
    <col customWidth="1" min="6" max="6" width="3.86"/>
    <col customWidth="1" min="7" max="7" width="8.57"/>
    <col customWidth="1" min="8" max="8" width="7.29"/>
    <col customWidth="1" min="9" max="9" width="15.29"/>
    <col customWidth="1" min="10" max="26" width="33.86"/>
  </cols>
  <sheetData>
    <row r="1">
      <c r="A1" s="2" t="s">
        <v>3</v>
      </c>
      <c r="B1" s="3"/>
      <c r="C1" s="3"/>
      <c r="D1" s="3"/>
      <c r="E1" s="3"/>
      <c r="F1" s="3"/>
      <c r="G1" s="3"/>
      <c r="H1" s="3"/>
      <c r="I1" s="3" t="s">
        <v>4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 t="s">
        <v>6</v>
      </c>
      <c r="B3" s="6"/>
      <c r="C3" s="5" t="s">
        <v>7</v>
      </c>
      <c r="D3" s="7"/>
      <c r="E3" s="8"/>
      <c r="F3" s="9" t="s">
        <v>8</v>
      </c>
      <c r="G3" s="10"/>
      <c r="H3" s="1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2" t="s">
        <v>9</v>
      </c>
      <c r="B4" s="13"/>
      <c r="C4" s="14" t="s">
        <v>10</v>
      </c>
      <c r="D4" s="13"/>
      <c r="E4" s="15"/>
      <c r="F4" s="9" t="s">
        <v>11</v>
      </c>
      <c r="G4" s="16" t="str">
        <f>MAX(40,MIN(91,SUM(((D7-0.8)*120)+(D8/10)+((D5/D4)*2.5)+((2.45-D6)*1.5))*2.75+40))</f>
        <v>#DIV/0!</v>
      </c>
      <c r="H4" s="1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2" t="s">
        <v>12</v>
      </c>
      <c r="B5" s="13"/>
      <c r="C5" s="14" t="s">
        <v>13</v>
      </c>
      <c r="D5" s="13"/>
      <c r="E5" s="15"/>
      <c r="F5" s="9" t="s">
        <v>14</v>
      </c>
      <c r="G5" s="16" t="str">
        <f>MAX(40,MIN(91,SUM(((D7-0.8)*120)+(D8/10)+((D5/D4)*2.5)+((2.45-D6)*1.5))*2.75+40))</f>
        <v>#DIV/0!</v>
      </c>
      <c r="H5" s="1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2" t="s">
        <v>15</v>
      </c>
      <c r="B6" s="13"/>
      <c r="C6" s="14" t="s">
        <v>16</v>
      </c>
      <c r="D6" s="13"/>
      <c r="E6" s="17"/>
      <c r="F6" s="9" t="s">
        <v>17</v>
      </c>
      <c r="G6" s="16">
        <f>MIN(92,MAX(60,SUM(((B4-60)+(B5-155)/2.2)+40)))</f>
        <v>60</v>
      </c>
      <c r="H6" s="1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4"/>
      <c r="B7" s="18"/>
      <c r="C7" s="14" t="s">
        <v>18</v>
      </c>
      <c r="D7" s="13"/>
      <c r="E7" s="17"/>
      <c r="F7" s="9" t="s">
        <v>19</v>
      </c>
      <c r="G7" s="16">
        <f>MAX(25,MIN(99,SUM(D4-B6/25)+(D4/10-5)+30))</f>
        <v>25</v>
      </c>
      <c r="H7" s="16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4"/>
      <c r="B8" s="19"/>
      <c r="C8" s="14" t="s">
        <v>20</v>
      </c>
      <c r="D8" s="13"/>
      <c r="E8" s="17"/>
      <c r="F8" s="9" t="s">
        <v>21</v>
      </c>
      <c r="G8" s="16">
        <f>MAX(30,(SUM(((D4-82)+99)+(82-D12))/1.75))</f>
        <v>56.57142857</v>
      </c>
      <c r="H8" s="1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4"/>
      <c r="B9" s="20"/>
      <c r="C9" s="14" t="s">
        <v>22</v>
      </c>
      <c r="D9" s="13"/>
      <c r="E9" s="17"/>
      <c r="F9" s="9" t="s">
        <v>23</v>
      </c>
      <c r="G9" s="16">
        <f>IF(D9&gt;=10,70,IF(D9&gt;=5,75,IF(D9&gt;=2,80,IF(D9&gt;=0,85))))</f>
        <v>85</v>
      </c>
      <c r="H9" s="1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4"/>
      <c r="B10" s="4"/>
      <c r="C10" s="14" t="s">
        <v>24</v>
      </c>
      <c r="D10" s="13"/>
      <c r="E10" s="17"/>
      <c r="F10" s="9" t="s">
        <v>25</v>
      </c>
      <c r="G10" s="16" t="str">
        <f>MAX(40,MIN(91,SUM(((D7-0.8)*120)+(D8/10)+((D5/D4)*2.5)+((2.45-D6)*1.5))*2.75+40))</f>
        <v>#DIV/0!</v>
      </c>
      <c r="H10" s="1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21" t="s">
        <v>26</v>
      </c>
      <c r="B11" s="4"/>
      <c r="C11" s="14" t="s">
        <v>27</v>
      </c>
      <c r="D11" s="13"/>
      <c r="E11" s="17"/>
      <c r="F11" s="9" t="s">
        <v>28</v>
      </c>
      <c r="G11" s="16">
        <f>IF(D11&gt;=3,75,IF(D11=2,73,IF(D11=1,70,IF(D11=0,68))))</f>
        <v>68</v>
      </c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21" t="s">
        <v>29</v>
      </c>
      <c r="B12" s="4"/>
      <c r="C12" s="14" t="s">
        <v>30</v>
      </c>
      <c r="D12" s="13"/>
      <c r="E12" s="17"/>
      <c r="F12" s="9" t="s">
        <v>31</v>
      </c>
      <c r="G12" s="16" t="str">
        <f>MAX(40,MIN(91,SUM(((D7-0.8)*120)+(D8/10)+((D5/D4)*2.5)+((2.45-D6)*1.5))*2.75+40))</f>
        <v>#DIV/0!</v>
      </c>
      <c r="H12" s="1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21" t="s">
        <v>32</v>
      </c>
      <c r="B13" s="18"/>
      <c r="C13" s="14" t="s">
        <v>33</v>
      </c>
      <c r="D13" s="13"/>
      <c r="E13" s="17"/>
      <c r="F13" s="9" t="s">
        <v>34</v>
      </c>
      <c r="G13" s="16">
        <v>25.0</v>
      </c>
      <c r="H13" s="1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21" t="s">
        <v>35</v>
      </c>
      <c r="B14" s="18"/>
      <c r="C14" s="14" t="s">
        <v>36</v>
      </c>
      <c r="D14" s="13"/>
      <c r="E14" s="17"/>
      <c r="F14" s="9" t="s">
        <v>37</v>
      </c>
      <c r="G14" s="16">
        <v>25.0</v>
      </c>
      <c r="H14" s="1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21" t="s">
        <v>38</v>
      </c>
      <c r="B15" s="18"/>
      <c r="C15" s="14" t="s">
        <v>39</v>
      </c>
      <c r="D15" s="13"/>
      <c r="E15" s="17"/>
      <c r="F15" s="9" t="s">
        <v>40</v>
      </c>
      <c r="G15" s="16">
        <f>MIN(99,SUM((B6*0.09)+(D13*0.09)+(D15*0.175))+30)</f>
        <v>30</v>
      </c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21" t="s">
        <v>41</v>
      </c>
      <c r="B16" s="22"/>
      <c r="C16" s="19"/>
      <c r="D16" s="22"/>
      <c r="E16" s="17"/>
      <c r="F16" s="9" t="s">
        <v>42</v>
      </c>
      <c r="G16" s="16">
        <f>MAX(30,MIN(99,SUM((B6*0.12)+(D13*0.12)+(D15*0.18)+(D14*0.18)+25)))</f>
        <v>30</v>
      </c>
      <c r="H16" s="1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21" t="s">
        <v>43</v>
      </c>
      <c r="B17" s="7"/>
      <c r="C17" s="23"/>
      <c r="D17" s="24"/>
      <c r="E17" s="17"/>
      <c r="F17" s="9" t="s">
        <v>44</v>
      </c>
      <c r="G17" s="16" t="str">
        <f>IF(I1="G",SUM(G4*0.0945+G5*0.3215+G6*0.0755+G7*0.0565+G8*0.0188+G9*0.0187+G10*0.1325+G11*0.0565+G12*0.151+G15*0.0187+G16*0.0188+(-1*0.475)),IF(I1="D",(IF((G11*1+G14*1)&gt;=(G13*1+G6*1),SUM((G4*0.059)+(G5*0.1175)+(G6*0.059)+(G7*0.044)+(G8*0.0148)+(G9*0.0147)+(G10*0.1175)+(G11*0.162)+(G12*0.132)+(G13*0.089)+(G14*0.161)+(G15*0.0147)+(G16*0.0148)+(1*4.51)),SUM((G4*0.1175)+(G5*0.0735)+(G6*0.147)+(G7*0.044)+(G8*0.0148)+(G9*0.0147)+(G10*0.0885)+(G11*0.118)+(G12*0.088)+(G13*0.191)+(G14*0.0735)+(G15*0.0147)+(G16*0.0148)+(1*4.505)))),SUM(G4*0.0735+G5*0.0735+G6*0.103+G7*0.044+G8*0.0148+G9*0.0147+G10*0.089+G11*0.147+G12*0.1175+G13*0.1025+G14*0.191+G15*0.0147+G16*0.0148+(1*4.505))))</f>
        <v>#DIV/0!</v>
      </c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18"/>
      <c r="C18" s="25"/>
      <c r="D18" s="25"/>
      <c r="E18" s="17"/>
      <c r="F18" s="15"/>
      <c r="G18" s="4"/>
      <c r="H18" s="1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4"/>
      <c r="B19" s="18"/>
      <c r="C19" s="25"/>
      <c r="D19" s="25"/>
      <c r="E19" s="15"/>
      <c r="F19" s="4"/>
      <c r="G19" s="4"/>
      <c r="H19" s="1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4"/>
      <c r="B20" s="18"/>
      <c r="C20" s="4"/>
      <c r="D20" s="4"/>
      <c r="E20" s="15"/>
      <c r="F20" s="4"/>
      <c r="G20" s="4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1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1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1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1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1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1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1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1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1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1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1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1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1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1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1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1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1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1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1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1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1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1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1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1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1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1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1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1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1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1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1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1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1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1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1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1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1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1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1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1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1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1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1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1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1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1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1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1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1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1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1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1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1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1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1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1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1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1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1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1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1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1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1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1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1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1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1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1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1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1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1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1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1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1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1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1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1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1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1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1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1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1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1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1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1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1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1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1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1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1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1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1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1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1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1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1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1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1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1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1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1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1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1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1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1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1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1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1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1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1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1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1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1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1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1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1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1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1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1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1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1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1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1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1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1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1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1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1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1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1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1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1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1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1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1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1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1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1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1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1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1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1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1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1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1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1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1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1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1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1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1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1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1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1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1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1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1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1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1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1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1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1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1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1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1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1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1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1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1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1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1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1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1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1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1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1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1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1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1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1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1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1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1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1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1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1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1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1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1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1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1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1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1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1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1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1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1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1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1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:id="rId1" ref="A4"/>
    <hyperlink r:id="rId2" ref="C4"/>
    <hyperlink r:id="rId3" ref="A5"/>
    <hyperlink r:id="rId4" ref="A6"/>
    <hyperlink r:id="rId5" ref="C12"/>
    <hyperlink r:id="rId6" ref="C13"/>
    <hyperlink r:id="rId7" ref="C14"/>
    <hyperlink r:id="rId8" ref="C15"/>
  </hyperlinks>
  <printOptions/>
  <pageMargins bottom="0.75" footer="0.0" header="0.0" left="0.7" right="0.7" top="0.75"/>
  <pageSetup orientation="portrait"/>
  <drawing r:id="rId9"/>
</worksheet>
</file>