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_Options" sheetId="1" r:id="rId5"/>
    <sheet state="hidden" name="PSW_Sheet" sheetId="2" r:id="rId6"/>
    <sheet state="visible" name="Forward Ratings Calculator" sheetId="3" r:id="rId7"/>
  </sheets>
  <definedNames>
    <definedName name="_Ctrl_6">#REF!</definedName>
    <definedName name="_options2">'_Options'!$B$1</definedName>
    <definedName name="SpreadsheetWEBUserName">PSW_Sheet!$D$1</definedName>
    <definedName name="_options18">'_Options'!$R$1:$R$2</definedName>
    <definedName name="F">#REF!</definedName>
    <definedName name="_Ctrl_11">#REF!</definedName>
    <definedName name="_Ctrl_9">#REF!</definedName>
    <definedName name="_options8">'_Options'!$H$1:$H$2</definedName>
    <definedName name="_options5">'_Options'!$E$1</definedName>
    <definedName name="_Ctrl_4">#REF!</definedName>
    <definedName name="_options15">'_Options'!$O$1:$O$3</definedName>
    <definedName name="_options22">'_Options'!$V$1:$V$2</definedName>
    <definedName name="SpreadsheetWEBUserEmail">PSW_Sheet!$J$1</definedName>
    <definedName name="POS">#REF!</definedName>
    <definedName name="Pick">#REF!</definedName>
    <definedName name="SpreadsheetWEBDataID">PSW_Sheet!$G$1</definedName>
    <definedName name="SpreadsheetwebNow">PSW_Sheet!$N$1</definedName>
    <definedName name="_options16">'_Options'!$P$1:$P$3</definedName>
    <definedName name="SpreadsheetWEBAction">PSW_Sheet!$K$1</definedName>
    <definedName name="SpreadsheetWEBApplicationId">PSW_Sheet!$F$1</definedName>
    <definedName name="TPKR">#REF!</definedName>
    <definedName name="CAP">#REF!</definedName>
    <definedName name="_options21">'_Options'!$U$1:$U$2</definedName>
    <definedName name="SpreadsheetWEBStatusIndex">PSW_Sheet!$I$1</definedName>
    <definedName name="SpreadsheetWEBUserRole">PSW_Sheet!$E$1</definedName>
    <definedName name="_Ctrl_12">#REF!</definedName>
    <definedName name="_options10">'_Options'!$J$1:$J$2</definedName>
    <definedName name="_Ctrl_5">#REF!</definedName>
    <definedName name="_options17">'_Options'!$Q$1:$Q$2</definedName>
    <definedName name="_options1">'_Options'!$A$1</definedName>
    <definedName name="_options11">'_Options'!$K$1:$K$2</definedName>
    <definedName name="_Ctrl_1">#REF!</definedName>
    <definedName name="_Ctrl_3">#REF!</definedName>
    <definedName name="SpreadsheetWEBAttachment">PSW_Sheet!$L$1</definedName>
    <definedName name="_options23">'_Options'!$W$1:$W$2</definedName>
    <definedName name="_Ctrl_2">#REF!</definedName>
    <definedName name="ASS">#REF!</definedName>
    <definedName name="_options24">'_Options'!$X$1:$X$2</definedName>
    <definedName name="SpreadsheetWEBInternalConnection">PSW_Sheet!$C$1</definedName>
    <definedName name="SpreadsheetwebCounter">PSW_Sheet!$O$1</definedName>
    <definedName name="_Cap2">#REF!</definedName>
    <definedName name="_Ctrl_7">#REF!</definedName>
    <definedName name="_options12">'_Options'!$L$1:$L$2</definedName>
    <definedName name="_options9">'_Options'!$I$1:$I$3</definedName>
    <definedName name="SpreadsheetWEBUserInfo">PSW_Sheet!$M$1</definedName>
    <definedName name="_options6">'_Options'!$F$1:$F$2</definedName>
    <definedName name="_options19">'_Options'!$S$1:$S$2</definedName>
    <definedName name="_options14">'_Options'!$N$1:$N$2</definedName>
    <definedName name="_Ctrl_8">#REF!</definedName>
    <definedName name="SpreadsheetWEBDataEditID">PSW_Sheet!$H$1</definedName>
    <definedName name="_Ctrl_10">#REF!</definedName>
    <definedName name="_options13">'_Options'!$M$1:$M$2</definedName>
    <definedName name="_options3">'_Options'!$C$1:$C$2</definedName>
    <definedName name="_options4">'_Options'!$D$1</definedName>
    <definedName name="_options7">'_Options'!$G$1:$G$2</definedName>
    <definedName name="_options20">'_Options'!$T$1:$T$2</definedName>
  </definedNames>
  <calcPr/>
</workbook>
</file>

<file path=xl/sharedStrings.xml><?xml version="1.0" encoding="utf-8"?>
<sst xmlns="http://schemas.openxmlformats.org/spreadsheetml/2006/main" count="92" uniqueCount="75">
  <si>
    <t>F</t>
  </si>
  <si>
    <t>Pick</t>
  </si>
  <si>
    <t>D</t>
  </si>
  <si>
    <t>Forward Ratings Calculator</t>
  </si>
  <si>
    <t>Instructions: Fill in all the values in the orange column and the updated ratings will fill in. Note less than 25 games played may skew the results.</t>
  </si>
  <si>
    <t>BIOS (Enter Values)</t>
  </si>
  <si>
    <t>STATS (Enter Values)</t>
  </si>
  <si>
    <t>NEW RATES</t>
  </si>
  <si>
    <t>DO NOT TOUCH</t>
  </si>
  <si>
    <t>Height in Inches</t>
  </si>
  <si>
    <t>Games Played (GP)</t>
  </si>
  <si>
    <t>IT</t>
  </si>
  <si>
    <t>Body Mass Index</t>
  </si>
  <si>
    <t>Weight in Lbs (Max 255)</t>
  </si>
  <si>
    <t>Goals (G)</t>
  </si>
  <si>
    <t>SP</t>
  </si>
  <si>
    <t>SAT Rel DF</t>
  </si>
  <si>
    <t>Age</t>
  </si>
  <si>
    <t>Assists (A)</t>
  </si>
  <si>
    <t>ST</t>
  </si>
  <si>
    <t>USAT Rel PC</t>
  </si>
  <si>
    <t>Captain (10 pts)</t>
  </si>
  <si>
    <t>Penalty Mins (PIM)</t>
  </si>
  <si>
    <t>EN</t>
  </si>
  <si>
    <t>Defensive Puck Control</t>
  </si>
  <si>
    <t>Assistant Captain (5 pts)</t>
  </si>
  <si>
    <t>Power Play Points (PPP)</t>
  </si>
  <si>
    <t>DU</t>
  </si>
  <si>
    <t>Offensive Puck Control</t>
  </si>
  <si>
    <t>Selke Winner (15 pts)</t>
  </si>
  <si>
    <t>Shots (S)</t>
  </si>
  <si>
    <t>DI</t>
  </si>
  <si>
    <t>Top Speed Above</t>
  </si>
  <si>
    <t>Nominated for Selke previous yr (10 pts)</t>
  </si>
  <si>
    <t>Hits</t>
  </si>
  <si>
    <t>SK</t>
  </si>
  <si>
    <t>22+ mph bursts per min</t>
  </si>
  <si>
    <t>Top Skating Speed (mph)</t>
  </si>
  <si>
    <t>Blocked Shots (BkS)</t>
  </si>
  <si>
    <t>PA</t>
  </si>
  <si>
    <t>20-22 mph bursts per min</t>
  </si>
  <si>
    <t>22+ mph bursts</t>
  </si>
  <si>
    <t>Takeaways (TkA)</t>
  </si>
  <si>
    <t>PC</t>
  </si>
  <si>
    <t>18-20 mph bursts per min</t>
  </si>
  <si>
    <t>20-22 mph bursts</t>
  </si>
  <si>
    <t>Time on Ice Total (Round up to minute) (TOI)</t>
  </si>
  <si>
    <t>DF</t>
  </si>
  <si>
    <t>Skating Distance Total (mi) per min</t>
  </si>
  <si>
    <t>18-20 mph bursts</t>
  </si>
  <si>
    <t>Even Strength TOI Total  (Round up to minute) (EV TOI)</t>
  </si>
  <si>
    <t>SC</t>
  </si>
  <si>
    <t>TEAM PK CALC</t>
  </si>
  <si>
    <t>Skating Distance Total (mi)</t>
  </si>
  <si>
    <t>Shorthanded TOI Total  (Round up to minute) (SH TOI)</t>
  </si>
  <si>
    <t>EX</t>
  </si>
  <si>
    <t>SHTOI/GP</t>
  </si>
  <si>
    <t>Team PK rank (1 thru 32)</t>
  </si>
  <si>
    <t>Power Play TOI Total  (Round up to minute) (PP TOI)</t>
  </si>
  <si>
    <t>LD</t>
  </si>
  <si>
    <t>Blocked Shots/GP</t>
  </si>
  <si>
    <t>Games Lost to injury</t>
  </si>
  <si>
    <t>OV</t>
  </si>
  <si>
    <t>Takaways/GP</t>
  </si>
  <si>
    <t>NOTES:</t>
  </si>
  <si>
    <t>Shot Attempts Relative (SAT % Relative)</t>
  </si>
  <si>
    <t>RAW DF</t>
  </si>
  <si>
    <t>*If player &lt; 10 GP, then GP is replaced by 10.</t>
  </si>
  <si>
    <t>Unblocked shot attempts relative (USAT % Relative)</t>
  </si>
  <si>
    <t>DF Career Min</t>
  </si>
  <si>
    <t>*If player &lt; 42 GP, goals scored are reduced by 20%.</t>
  </si>
  <si>
    <t>Career Regular Season GP</t>
  </si>
  <si>
    <t>CORSI CALC</t>
  </si>
  <si>
    <t>*If Career GP &lt;20 max DF is 58</t>
  </si>
  <si>
    <t>Career Playoff GP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</si>
</sst>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4">
    <font>
      <sz val="11.0"/>
      <color theme="1"/>
      <name val="Calibri"/>
      <scheme val="minor"/>
    </font>
    <font>
      <sz val="11.0"/>
      <color theme="1"/>
      <name val="Calibri"/>
    </font>
    <font>
      <b/>
      <sz val="36.0"/>
      <color theme="0"/>
      <name val="Calibri"/>
    </font>
    <font>
      <sz val="12.0"/>
      <color theme="0"/>
      <name val="Calibri"/>
    </font>
    <font>
      <sz val="12.0"/>
      <color theme="1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u/>
      <sz val="12.0"/>
      <color rgb="FF0000FF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u/>
      <sz val="12.0"/>
      <color rgb="FF0000FF"/>
      <name val="Calibri"/>
    </font>
    <font>
      <b/>
      <i/>
      <sz val="12.0"/>
      <color theme="0"/>
      <name val="Calibri"/>
    </font>
  </fonts>
  <fills count="7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D9D9D9"/>
        <bgColor rgb="FFD9D9D9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1" fillId="2" fontId="3" numFmtId="0" xfId="0" applyBorder="1" applyFont="1"/>
    <xf borderId="0" fillId="0" fontId="4" numFmtId="0" xfId="0" applyFont="1"/>
    <xf borderId="1" fillId="3" fontId="5" numFmtId="0" xfId="0" applyBorder="1" applyFill="1" applyFont="1"/>
    <xf borderId="1" fillId="3" fontId="5" numFmtId="0" xfId="0" applyAlignment="1" applyBorder="1" applyFont="1">
      <alignment horizontal="left"/>
    </xf>
    <xf borderId="1" fillId="3" fontId="3" numFmtId="0" xfId="0" applyAlignment="1" applyBorder="1" applyFont="1">
      <alignment horizontal="left"/>
    </xf>
    <xf borderId="0" fillId="0" fontId="6" numFmtId="1" xfId="0" applyAlignment="1" applyFont="1" applyNumberFormat="1">
      <alignment horizontal="left"/>
    </xf>
    <xf borderId="1" fillId="3" fontId="5" numFmtId="1" xfId="0" applyAlignment="1" applyBorder="1" applyFont="1" applyNumberFormat="1">
      <alignment horizontal="left"/>
    </xf>
    <xf borderId="1" fillId="3" fontId="5" numFmtId="1" xfId="0" applyAlignment="1" applyBorder="1" applyFont="1" applyNumberFormat="1">
      <alignment horizontal="center"/>
    </xf>
    <xf borderId="0" fillId="0" fontId="6" numFmtId="1" xfId="0" applyAlignment="1" applyFont="1" applyNumberFormat="1">
      <alignment horizontal="center"/>
    </xf>
    <xf borderId="1" fillId="4" fontId="7" numFmtId="0" xfId="0" applyBorder="1" applyFill="1" applyFont="1"/>
    <xf borderId="1" fillId="5" fontId="4" numFmtId="0" xfId="0" applyAlignment="1" applyBorder="1" applyFill="1" applyFont="1">
      <alignment horizontal="left"/>
    </xf>
    <xf borderId="1" fillId="6" fontId="8" numFmtId="0" xfId="0" applyBorder="1" applyFill="1" applyFont="1"/>
    <xf borderId="0" fillId="0" fontId="4" numFmtId="1" xfId="0" applyAlignment="1" applyFont="1" applyNumberFormat="1">
      <alignment horizontal="left"/>
    </xf>
    <xf borderId="0" fillId="0" fontId="4" numFmtId="1" xfId="0" applyAlignment="1" applyFont="1" applyNumberFormat="1">
      <alignment horizontal="center"/>
    </xf>
    <xf borderId="1" fillId="2" fontId="3" numFmtId="0" xfId="0" applyAlignment="1" applyBorder="1" applyFont="1">
      <alignment horizontal="left"/>
    </xf>
    <xf borderId="1" fillId="2" fontId="3" numFmtId="2" xfId="0" applyAlignment="1" applyBorder="1" applyFont="1" applyNumberFormat="1">
      <alignment horizontal="left"/>
    </xf>
    <xf borderId="0" fillId="0" fontId="5" numFmtId="1" xfId="0" applyAlignment="1" applyFont="1" applyNumberFormat="1">
      <alignment horizontal="left"/>
    </xf>
    <xf borderId="1" fillId="4" fontId="9" numFmtId="0" xfId="0" applyBorder="1" applyFont="1"/>
    <xf borderId="1" fillId="2" fontId="3" numFmtId="1" xfId="0" applyAlignment="1" applyBorder="1" applyFont="1" applyNumberFormat="1">
      <alignment horizontal="left"/>
    </xf>
    <xf borderId="1" fillId="2" fontId="3" numFmtId="164" xfId="0" applyAlignment="1" applyBorder="1" applyFont="1" applyNumberFormat="1">
      <alignment horizontal="left"/>
    </xf>
    <xf borderId="1" fillId="4" fontId="10" numFmtId="0" xfId="0" applyAlignment="1" applyBorder="1" applyFont="1">
      <alignment horizontal="left"/>
    </xf>
    <xf borderId="1" fillId="4" fontId="11" numFmtId="164" xfId="0" applyAlignment="1" applyBorder="1" applyFont="1" applyNumberFormat="1">
      <alignment horizontal="left"/>
    </xf>
    <xf borderId="0" fillId="0" fontId="4" numFmtId="0" xfId="0" applyAlignment="1" applyFont="1">
      <alignment horizontal="left"/>
    </xf>
    <xf borderId="1" fillId="6" fontId="12" numFmtId="0" xfId="0" applyBorder="1" applyFont="1"/>
    <xf borderId="1" fillId="3" fontId="13" numFmtId="0" xfId="0" applyBorder="1" applyFont="1"/>
    <xf borderId="1" fillId="3" fontId="13" numFmtId="0" xfId="0" applyAlignment="1" applyBorder="1" applyFont="1">
      <alignment horizontal="left"/>
    </xf>
    <xf borderId="1" fillId="5" fontId="4" numFmtId="164" xfId="0" applyAlignment="1" applyBorder="1" applyFont="1" applyNumberFormat="1">
      <alignment horizontal="left"/>
    </xf>
    <xf borderId="0" fillId="0" fontId="13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0" fontId="4" numFmtId="2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nhl.com/stats/skaters?report=timeonice&amp;reportType=season&amp;seasonFrom=20242025&amp;seasonTo=20242025&amp;gameType=2&amp;sort=timeOnIce&amp;page=0&amp;pageSize=50" TargetMode="External"/><Relationship Id="rId22" Type="http://schemas.openxmlformats.org/officeDocument/2006/relationships/hyperlink" Target="https://www.nhl.com/stats/teams" TargetMode="External"/><Relationship Id="rId21" Type="http://schemas.openxmlformats.org/officeDocument/2006/relationships/hyperlink" Target="https://www.nhl.com/stats/skaters?report=timeonice&amp;reportType=season&amp;seasonFrom=20242025&amp;seasonTo=20242025&amp;gameType=2&amp;sort=timeOnIce&amp;page=0&amp;pageSize=50" TargetMode="External"/><Relationship Id="rId24" Type="http://schemas.openxmlformats.org/officeDocument/2006/relationships/hyperlink" Target="https://nhlinjuryviz.blogspot.com/p/index-page.html" TargetMode="External"/><Relationship Id="rId23" Type="http://schemas.openxmlformats.org/officeDocument/2006/relationships/hyperlink" Target="https://www.nhl.com/stats/skaters?report=timeonice&amp;reportType=season&amp;seasonFrom=20242025&amp;seasonTo=20242025&amp;gameType=2&amp;sort=timeOnIce&amp;page=0&amp;pageSize=50" TargetMode="External"/><Relationship Id="rId1" Type="http://schemas.openxmlformats.org/officeDocument/2006/relationships/hyperlink" Target="https://www.nhl.com/stats/skaters?report=bios&amp;reportType=season&amp;seasonFrom=20242025&amp;seasonTo=20242025&amp;gameType=2&amp;sort=a_skaterFullName&amp;page=0&amp;pageSize=50" TargetMode="External"/><Relationship Id="rId2" Type="http://schemas.openxmlformats.org/officeDocument/2006/relationships/hyperlink" Target="https://www.nhl.com/stats/skaters" TargetMode="External"/><Relationship Id="rId3" Type="http://schemas.openxmlformats.org/officeDocument/2006/relationships/hyperlink" Target="https://www.nhl.com/stats/skaters?report=bios&amp;reportType=season&amp;seasonFrom=20242025&amp;seasonTo=20242025&amp;gameType=2&amp;sort=a_skaterFullName&amp;page=0&amp;pageSize=50" TargetMode="External"/><Relationship Id="rId4" Type="http://schemas.openxmlformats.org/officeDocument/2006/relationships/hyperlink" Target="https://www.nhl.com/stats/skaters" TargetMode="External"/><Relationship Id="rId9" Type="http://schemas.openxmlformats.org/officeDocument/2006/relationships/hyperlink" Target="http://en.wikipedia.org/wiki/List_of_current_NHL_captains_and_alternate_captains" TargetMode="External"/><Relationship Id="rId26" Type="http://schemas.openxmlformats.org/officeDocument/2006/relationships/hyperlink" Target="https://www.nhl.com/stats/skaters?report=percentages&amp;reportType=season&amp;seasonFrom=20242025&amp;seasonTo=20242025&amp;gameType=2&amp;sort=satPercentage&amp;page=0&amp;pageSize=50" TargetMode="External"/><Relationship Id="rId25" Type="http://schemas.openxmlformats.org/officeDocument/2006/relationships/hyperlink" Target="https://www.nhl.com/stats/skaters?report=percentages&amp;reportType=season&amp;seasonFrom=20242025&amp;seasonTo=20242025&amp;gameType=2&amp;sort=satPercentage&amp;page=0&amp;pageSize=50" TargetMode="External"/><Relationship Id="rId28" Type="http://schemas.openxmlformats.org/officeDocument/2006/relationships/hyperlink" Target="https://www.nhl.com/stats/skaters?reportType=allTime&amp;seasonFrom=19171918&amp;seasonTo=20242025&amp;gameType=2&amp;sort=points,goals,assists&amp;page=0&amp;pageSize=50" TargetMode="External"/><Relationship Id="rId27" Type="http://schemas.openxmlformats.org/officeDocument/2006/relationships/hyperlink" Target="https://www.nhl.com/stats/skaters?reportType=allTime&amp;seasonFrom=19171918&amp;seasonTo=20242025&amp;gameType=2&amp;sort=points,goals,assists&amp;page=0&amp;pageSize=50" TargetMode="External"/><Relationship Id="rId5" Type="http://schemas.openxmlformats.org/officeDocument/2006/relationships/hyperlink" Target="https://www.nhl.com/stats/skaters?report=bios&amp;reportType=season&amp;seasonFrom=20242025&amp;seasonTo=20242025&amp;gameType=2&amp;sort=a_skaterFullName&amp;page=0&amp;pageSize=50" TargetMode="External"/><Relationship Id="rId6" Type="http://schemas.openxmlformats.org/officeDocument/2006/relationships/hyperlink" Target="https://www.nhl.com/stats/skaters" TargetMode="External"/><Relationship Id="rId29" Type="http://schemas.openxmlformats.org/officeDocument/2006/relationships/drawing" Target="../drawings/drawing3.xml"/><Relationship Id="rId7" Type="http://schemas.openxmlformats.org/officeDocument/2006/relationships/hyperlink" Target="http://en.wikipedia.org/wiki/List_of_current_NHL_captains_and_alternate_captains" TargetMode="External"/><Relationship Id="rId8" Type="http://schemas.openxmlformats.org/officeDocument/2006/relationships/hyperlink" Target="https://www.nhl.com/stats/skaters" TargetMode="External"/><Relationship Id="rId11" Type="http://schemas.openxmlformats.org/officeDocument/2006/relationships/hyperlink" Target="http://www.hockey-reference.com/awards/selke.html" TargetMode="External"/><Relationship Id="rId10" Type="http://schemas.openxmlformats.org/officeDocument/2006/relationships/hyperlink" Target="https://www.nhl.com/stats/skaters" TargetMode="External"/><Relationship Id="rId13" Type="http://schemas.openxmlformats.org/officeDocument/2006/relationships/hyperlink" Target="https://www.hockey-reference.com/awards/selke.html" TargetMode="External"/><Relationship Id="rId12" Type="http://schemas.openxmlformats.org/officeDocument/2006/relationships/hyperlink" Target="https://www.nhl.com/stats/skaters" TargetMode="External"/><Relationship Id="rId15" Type="http://schemas.openxmlformats.org/officeDocument/2006/relationships/hyperlink" Target="https://edge.nhl.com/en/home" TargetMode="External"/><Relationship Id="rId14" Type="http://schemas.openxmlformats.org/officeDocument/2006/relationships/hyperlink" Target="https://www.nhl.com/stats/skaters?report=realtime&amp;reportType=season&amp;seasonFrom=20242025&amp;seasonTo=20242025&amp;gameType=2&amp;sort=hits&amp;page=0&amp;pageSize=50" TargetMode="External"/><Relationship Id="rId17" Type="http://schemas.openxmlformats.org/officeDocument/2006/relationships/hyperlink" Target="https://edge.nhl.com/en/home" TargetMode="External"/><Relationship Id="rId16" Type="http://schemas.openxmlformats.org/officeDocument/2006/relationships/hyperlink" Target="https://www.nhl.com/stats/skaters?report=realtime&amp;reportType=season&amp;seasonFrom=20242025&amp;seasonTo=20242025&amp;gameType=2&amp;sort=hits&amp;page=0&amp;pageSize=50" TargetMode="External"/><Relationship Id="rId19" Type="http://schemas.openxmlformats.org/officeDocument/2006/relationships/hyperlink" Target="https://www.nhl.com/stats/skaters?report=timeonice&amp;reportType=season&amp;seasonFrom=20242025&amp;seasonTo=20242025&amp;gameType=2&amp;sort=timeOnIce&amp;page=0&amp;pageSize=50" TargetMode="External"/><Relationship Id="rId18" Type="http://schemas.openxmlformats.org/officeDocument/2006/relationships/hyperlink" Target="https://www.nhl.com/stats/skaters?report=realtime&amp;reportType=season&amp;seasonFrom=20242025&amp;seasonTo=20242025&amp;gameType=2&amp;sort=hits&amp;page=0&amp;pageSize=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2.0"/>
    <col customWidth="1" min="4" max="6" width="3.0"/>
    <col customWidth="1" min="7" max="8" width="2.29"/>
    <col customWidth="1" min="9" max="9" width="4.57"/>
    <col customWidth="1" min="10" max="11" width="3.0"/>
    <col customWidth="1" min="12" max="13" width="2.0"/>
    <col customWidth="1" min="14" max="14" width="3.0"/>
    <col customWidth="1" min="15" max="16" width="4.57"/>
    <col customWidth="1" min="17" max="17" width="2.29"/>
    <col customWidth="1" min="18" max="18" width="3.0"/>
    <col customWidth="1" min="19" max="19" width="2.0"/>
    <col customWidth="1" min="20" max="21" width="2.29"/>
    <col customWidth="1" min="22" max="22" width="3.0"/>
    <col customWidth="1" min="23" max="24" width="2.0"/>
  </cols>
  <sheetData>
    <row r="1">
      <c r="A1" s="1">
        <v>5.0</v>
      </c>
      <c r="B1" s="1">
        <v>5.0</v>
      </c>
      <c r="C1" s="1">
        <v>0.0</v>
      </c>
      <c r="D1" s="1">
        <v>10.0</v>
      </c>
      <c r="E1" s="1">
        <v>10.0</v>
      </c>
      <c r="F1" s="1">
        <v>0.0</v>
      </c>
      <c r="G1" s="1" t="s">
        <v>0</v>
      </c>
      <c r="H1" s="1" t="s">
        <v>0</v>
      </c>
      <c r="I1" s="1" t="s">
        <v>1</v>
      </c>
      <c r="J1" s="1">
        <v>0.0</v>
      </c>
      <c r="K1" s="1">
        <v>0.0</v>
      </c>
      <c r="L1" s="1">
        <v>0.0</v>
      </c>
      <c r="M1" s="1">
        <v>0.0</v>
      </c>
      <c r="N1" s="1">
        <v>0.0</v>
      </c>
      <c r="O1" s="1" t="s">
        <v>1</v>
      </c>
      <c r="P1" s="1" t="s">
        <v>1</v>
      </c>
      <c r="Q1" s="1" t="s">
        <v>0</v>
      </c>
      <c r="R1" s="1">
        <v>0.0</v>
      </c>
      <c r="S1" s="1">
        <v>0.0</v>
      </c>
      <c r="T1" s="1" t="s">
        <v>0</v>
      </c>
      <c r="U1" s="1" t="s">
        <v>0</v>
      </c>
      <c r="V1" s="1">
        <v>0.0</v>
      </c>
      <c r="W1" s="1">
        <v>0.0</v>
      </c>
      <c r="X1" s="1">
        <v>0.0</v>
      </c>
    </row>
    <row r="2">
      <c r="C2" s="1">
        <v>5.0</v>
      </c>
      <c r="F2" s="1">
        <v>10.0</v>
      </c>
      <c r="G2" s="1" t="s">
        <v>2</v>
      </c>
      <c r="H2" s="1" t="s">
        <v>2</v>
      </c>
      <c r="I2" s="1" t="s">
        <v>0</v>
      </c>
      <c r="J2" s="1">
        <v>10.0</v>
      </c>
      <c r="K2" s="1">
        <v>10.0</v>
      </c>
      <c r="L2" s="1">
        <v>5.0</v>
      </c>
      <c r="M2" s="1">
        <v>5.0</v>
      </c>
      <c r="N2" s="1">
        <v>10.0</v>
      </c>
      <c r="O2" s="1" t="s">
        <v>0</v>
      </c>
      <c r="P2" s="1" t="s">
        <v>0</v>
      </c>
      <c r="Q2" s="1" t="s">
        <v>2</v>
      </c>
      <c r="R2" s="1">
        <v>10.0</v>
      </c>
      <c r="S2" s="1">
        <v>5.0</v>
      </c>
      <c r="T2" s="1" t="s">
        <v>2</v>
      </c>
      <c r="U2" s="1" t="s">
        <v>2</v>
      </c>
      <c r="V2" s="1">
        <v>10.0</v>
      </c>
      <c r="W2" s="1">
        <v>5.0</v>
      </c>
      <c r="X2" s="1">
        <v>5.0</v>
      </c>
    </row>
    <row r="3">
      <c r="I3" s="1" t="s">
        <v>2</v>
      </c>
      <c r="O3" s="1" t="s">
        <v>2</v>
      </c>
      <c r="P3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2.57"/>
    <col customWidth="1" min="2" max="2" width="10.57"/>
    <col customWidth="1" min="3" max="3" width="53.29"/>
    <col customWidth="1" min="4" max="4" width="11.71"/>
    <col customWidth="1" min="5" max="5" width="8.57"/>
    <col customWidth="1" min="6" max="6" width="3.86"/>
    <col customWidth="1" min="7" max="7" width="8.57"/>
    <col customWidth="1" min="8" max="8" width="7.29"/>
    <col customWidth="1" min="9" max="9" width="34.14"/>
    <col customWidth="1" min="10" max="10" width="8.0"/>
    <col customWidth="1" min="11" max="26" width="33.86"/>
  </cols>
  <sheetData>
    <row r="1">
      <c r="A1" s="2" t="s">
        <v>3</v>
      </c>
      <c r="B1" s="3"/>
      <c r="C1" s="3"/>
      <c r="D1" s="3"/>
      <c r="E1" s="3"/>
      <c r="F1" s="3"/>
      <c r="G1" s="3"/>
      <c r="H1" s="3"/>
      <c r="I1" s="3"/>
      <c r="J1" s="3" t="s">
        <v>0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4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 t="s">
        <v>5</v>
      </c>
      <c r="B3" s="6"/>
      <c r="C3" s="5" t="s">
        <v>6</v>
      </c>
      <c r="D3" s="7"/>
      <c r="E3" s="8"/>
      <c r="F3" s="9" t="s">
        <v>7</v>
      </c>
      <c r="G3" s="10"/>
      <c r="H3" s="11"/>
      <c r="I3" s="5" t="s">
        <v>8</v>
      </c>
      <c r="J3" s="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12" t="s">
        <v>9</v>
      </c>
      <c r="B4" s="13"/>
      <c r="C4" s="14" t="s">
        <v>10</v>
      </c>
      <c r="D4" s="13"/>
      <c r="E4" s="15"/>
      <c r="F4" s="9" t="s">
        <v>11</v>
      </c>
      <c r="G4" s="16">
        <f>MIN(99,MAX(30,(IF(D4&lt;20,SUM((D10/240)/0.0035)+((D11/240)/0.0055)+((D12/240)/0.0055)+25,SUM((D10/D13)/0.0035)+((D11/D13)/0.0055)+((D12/D13)/0.0055)+25))))</f>
        <v>30</v>
      </c>
      <c r="H4" s="16"/>
      <c r="I4" s="17" t="s">
        <v>12</v>
      </c>
      <c r="J4" s="18" t="str">
        <f>SUM((B5*703)/(B4*B4))</f>
        <v>#DIV/0!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2" t="s">
        <v>13</v>
      </c>
      <c r="B5" s="13"/>
      <c r="C5" s="14" t="s">
        <v>14</v>
      </c>
      <c r="D5" s="13"/>
      <c r="E5" s="15"/>
      <c r="F5" s="9" t="s">
        <v>15</v>
      </c>
      <c r="G5" s="16" t="str">
        <f>MIN(99,MAX(60,(IF(D4&lt;20,SUM(#REF!),SUM(J9/0.2276)+(J10/0.01)+(J11/0.33)+(J12/0.66)+(J13/0.2276)+58))))</f>
        <v>#REF!</v>
      </c>
      <c r="H5" s="16"/>
      <c r="I5" s="17" t="s">
        <v>16</v>
      </c>
      <c r="J5" s="18">
        <f>IF(D4&lt;25,30,IF(D18&gt;5,99,IF(D18&gt;3.5,89,IF(D18&gt;1.5,79,IF(D18&gt;-1.1,69,IF(D18&gt;-2.5,59,IF(D18&gt;-4.5,49,IF(D18&gt;-5,39,30))))))))</f>
        <v>30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2" t="s">
        <v>17</v>
      </c>
      <c r="B6" s="13"/>
      <c r="C6" s="14" t="s">
        <v>18</v>
      </c>
      <c r="D6" s="13"/>
      <c r="E6" s="19"/>
      <c r="F6" s="9" t="s">
        <v>19</v>
      </c>
      <c r="G6" s="16" t="str">
        <f>MIN(93,SUM(((((J4/32)*(J4-21)/11)*74+25))+(((B4-60)+(B5-155)/1.75)+25))/1.825)</f>
        <v>#DIV/0!</v>
      </c>
      <c r="H6" s="16"/>
      <c r="I6" s="17" t="s">
        <v>20</v>
      </c>
      <c r="J6" s="18">
        <f>IF(D4&lt;25,30,IF(D19&gt;5,99,IF(D19&gt;3.5,89,IF(D19&gt;1.5,79,IF(D19&gt;-1.1,69,IF(D19&gt;-2.5,59,IF(D19&gt;-4.5,49,IF(D19&gt;-5,39,30))))))))</f>
        <v>30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20" t="s">
        <v>21</v>
      </c>
      <c r="B7" s="13"/>
      <c r="C7" s="14" t="s">
        <v>22</v>
      </c>
      <c r="D7" s="13"/>
      <c r="E7" s="19"/>
      <c r="F7" s="9" t="s">
        <v>23</v>
      </c>
      <c r="G7" s="16" t="str">
        <f>MIN(80,MAX(30,SUM((((D14/D4)*1)+((D15/D4)*1.25)+((D16/D4)*0.25))*3.85)))</f>
        <v>#DIV/0!</v>
      </c>
      <c r="H7" s="16"/>
      <c r="I7" s="17" t="s">
        <v>24</v>
      </c>
      <c r="J7" s="21">
        <f>IF(D4&lt;25,30,IF(D19&gt;5,99,IF(D19&gt;3.5,89,IF(D19&gt;1.5,79,IF(D19&gt;-1.1,69,IF(D19&gt;-2.5,59,IF(D19&gt;-4.5,49,IF(D19&gt;-5,39,30))))))))</f>
        <v>30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20" t="s">
        <v>25</v>
      </c>
      <c r="B8" s="13"/>
      <c r="C8" s="14" t="s">
        <v>26</v>
      </c>
      <c r="D8" s="13"/>
      <c r="E8" s="19"/>
      <c r="F8" s="9" t="s">
        <v>27</v>
      </c>
      <c r="G8" s="16">
        <f>MAX(30,(SUM(((D4-82)+99)+(82-D17))/2)*0.95)</f>
        <v>47.025</v>
      </c>
      <c r="H8" s="16"/>
      <c r="I8" s="17" t="s">
        <v>28</v>
      </c>
      <c r="J8" s="21">
        <f>MIN(99,(MAX(25,,IF(D4&lt;10,SUM((D9/10)/0.015+(D8/10)/0.015)/3.5+25,SUM((D9/D4)/0.015+(D8/D4)/0.015)/3.5+25))))</f>
        <v>25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20" t="s">
        <v>29</v>
      </c>
      <c r="B9" s="13"/>
      <c r="C9" s="14" t="s">
        <v>30</v>
      </c>
      <c r="D9" s="13"/>
      <c r="E9" s="19"/>
      <c r="F9" s="9" t="s">
        <v>31</v>
      </c>
      <c r="G9" s="16" t="str">
        <f>MAX(25,IF(D13&lt;240,SUM(79-((D7/D13)/0.00341)),SUM(89-((D7/D13)/0.00341))))</f>
        <v>#DIV/0!</v>
      </c>
      <c r="H9" s="16"/>
      <c r="I9" s="17" t="s">
        <v>32</v>
      </c>
      <c r="J9" s="17">
        <f>SUM(B11-18.77)</f>
        <v>-18.77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2" t="s">
        <v>33</v>
      </c>
      <c r="B10" s="13"/>
      <c r="C10" s="14" t="s">
        <v>34</v>
      </c>
      <c r="D10" s="13"/>
      <c r="E10" s="19"/>
      <c r="F10" s="9" t="s">
        <v>35</v>
      </c>
      <c r="G10" s="16" t="str">
        <f>MIN(99,MAX(60,(IF(D4&lt;20,SUM(#REF!),SUM(J9/0.2276)+(J10/0.01)+(J11/0.33)+(J12/0.66)+(J13/0.2276)+58))))</f>
        <v>#REF!</v>
      </c>
      <c r="H10" s="16"/>
      <c r="I10" s="17" t="s">
        <v>36</v>
      </c>
      <c r="J10" s="17" t="str">
        <f>SUM(B12/D14)</f>
        <v>#DIV/0!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2" t="s">
        <v>37</v>
      </c>
      <c r="B11" s="13"/>
      <c r="C11" s="14" t="s">
        <v>38</v>
      </c>
      <c r="D11" s="13"/>
      <c r="E11" s="19"/>
      <c r="F11" s="9" t="s">
        <v>39</v>
      </c>
      <c r="G11" s="16">
        <f>MIN(94,IF(D4&lt;25,SUM(D6/25)/0.0117+35,SUM(D6/D4)/0.0117+35))</f>
        <v>35</v>
      </c>
      <c r="H11" s="16"/>
      <c r="I11" s="22" t="s">
        <v>40</v>
      </c>
      <c r="J11" s="17" t="str">
        <f>SUM(B13/D14)</f>
        <v>#DIV/0!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2" t="s">
        <v>41</v>
      </c>
      <c r="B12" s="13"/>
      <c r="C12" s="14" t="s">
        <v>42</v>
      </c>
      <c r="D12" s="13"/>
      <c r="E12" s="19"/>
      <c r="F12" s="9" t="s">
        <v>43</v>
      </c>
      <c r="G12" s="16">
        <f>MIN(89,MAX(25,((J7*0.35)+(J8*0.65)*0.9)))</f>
        <v>25.125</v>
      </c>
      <c r="H12" s="16"/>
      <c r="I12" s="22" t="s">
        <v>44</v>
      </c>
      <c r="J12" s="17" t="str">
        <f>SUM(B14/D14)</f>
        <v>#DIV/0!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23" t="s">
        <v>45</v>
      </c>
      <c r="B13" s="13"/>
      <c r="C13" s="14" t="s">
        <v>46</v>
      </c>
      <c r="D13" s="13"/>
      <c r="E13" s="19"/>
      <c r="F13" s="9" t="s">
        <v>47</v>
      </c>
      <c r="G13" s="16" t="str">
        <f>MAX(J18,J19)</f>
        <v>#DIV/0!</v>
      </c>
      <c r="H13" s="16"/>
      <c r="I13" s="22" t="s">
        <v>48</v>
      </c>
      <c r="J13" s="17" t="str">
        <f>SUM(B15/D14)</f>
        <v>#DIV/0!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23" t="s">
        <v>49</v>
      </c>
      <c r="B14" s="13"/>
      <c r="C14" s="14" t="s">
        <v>50</v>
      </c>
      <c r="D14" s="13"/>
      <c r="E14" s="19"/>
      <c r="F14" s="9" t="s">
        <v>51</v>
      </c>
      <c r="G14" s="16">
        <f>MIN(99,IF(D4&lt;10,SUM(99-((55-(D5/10)*82)*0.89)),IF(D4&lt;42,SUM(99-((55-(D5/D4)*82)*0.89)/0.8),SUM(99-((55-(D5/D4)*82)*0.89)))))</f>
        <v>50.05</v>
      </c>
      <c r="H14" s="16"/>
      <c r="I14" s="3" t="s">
        <v>52</v>
      </c>
      <c r="J14" s="17" t="str">
        <f>IF(B16&lt;12,(J15*6),(J15*5))</f>
        <v>#DIV/0!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24" t="s">
        <v>53</v>
      </c>
      <c r="B15" s="13"/>
      <c r="C15" s="14" t="s">
        <v>54</v>
      </c>
      <c r="D15" s="13"/>
      <c r="E15" s="19"/>
      <c r="F15" s="9" t="s">
        <v>55</v>
      </c>
      <c r="G15" s="16">
        <f>MIN(99,SUM((B6*0.95)+(D20)+(D21*1.1))*0.06+25)</f>
        <v>25</v>
      </c>
      <c r="H15" s="16"/>
      <c r="I15" s="3" t="s">
        <v>56</v>
      </c>
      <c r="J15" s="17" t="str">
        <f>SUM(D15/D4)</f>
        <v>#DIV/0!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2" t="s">
        <v>57</v>
      </c>
      <c r="B16" s="13"/>
      <c r="C16" s="14" t="s">
        <v>58</v>
      </c>
      <c r="D16" s="13"/>
      <c r="E16" s="19"/>
      <c r="F16" s="9" t="s">
        <v>59</v>
      </c>
      <c r="G16" s="16">
        <f>MIN(99,SUM((B6*0.08)+(D20*0.05)+(D21*0.09)+B7+B8)+25)</f>
        <v>25</v>
      </c>
      <c r="H16" s="16"/>
      <c r="I16" s="3" t="s">
        <v>60</v>
      </c>
      <c r="J16" s="17" t="str">
        <f>SUM(D11/D4)*4.25</f>
        <v>#DIV/0!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4"/>
      <c r="B17" s="25"/>
      <c r="C17" s="26" t="s">
        <v>61</v>
      </c>
      <c r="D17" s="13"/>
      <c r="E17" s="19"/>
      <c r="F17" s="9" t="s">
        <v>62</v>
      </c>
      <c r="G17" s="16" t="str">
        <f>IF(J1="G",SUM(G4*0.0945+G5*0.3215+G6*0.0755+G7*0.0565+G8*0.0188+G9*0.0187+G10*0.1325+G11*0.0565+G12*0.151+G15*0.0187+G16*0.0188+(-1*0.475)),IF(J1="D",(IF((G11*1+G14*1)&gt;=(G13*1+G6*1),SUM((G4*0.059)+(G5*0.1175)+(G6*0.059)+(G7*0.044)+(G8*0.0148)+(G9*0.0147)+(G10*0.1175)+(G11*0.162)+(G12*0.132)+(G13*0.089)+(G14*0.161)+(G15*0.0147)+(G16*0.0148)+(1*4.51)),SUM((G4*0.1175)+(G5*0.0735)+(G6*0.147)+(G7*0.044)+(G8*0.0148)+(G9*0.0147)+(G10*0.0885)+(G11*0.118)+(G12*0.088)+(G13*0.191)+(G14*0.0735)+(G15*0.0147)+(G16*0.0148)+(1*4.505)))),SUM(G4*0.0735+G5*0.0735+G6*0.103+G7*0.044+G8*0.0148+G9*0.0147+G10*0.089+G11*0.147+G12*0.1175+G13*0.1025+G14*0.191+G15*0.0147+G16*0.0148+(1*4.505))))</f>
        <v>#REF!</v>
      </c>
      <c r="H17" s="16"/>
      <c r="I17" s="3" t="s">
        <v>63</v>
      </c>
      <c r="J17" s="17" t="str">
        <f>SUM(D12/D4)*4.25</f>
        <v>#DIV/0!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27" t="s">
        <v>64</v>
      </c>
      <c r="B18" s="28"/>
      <c r="C18" s="26" t="s">
        <v>65</v>
      </c>
      <c r="D18" s="29"/>
      <c r="E18" s="19"/>
      <c r="F18" s="15"/>
      <c r="G18" s="16"/>
      <c r="H18" s="16"/>
      <c r="I18" s="3" t="s">
        <v>66</v>
      </c>
      <c r="J18" s="17" t="str">
        <f>SUM(((J14)+(J16)+(J17)+(J20)+B9+B10+45))</f>
        <v>#DIV/0!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27" t="s">
        <v>67</v>
      </c>
      <c r="B19" s="27"/>
      <c r="C19" s="26" t="s">
        <v>68</v>
      </c>
      <c r="D19" s="29"/>
      <c r="E19" s="19"/>
      <c r="F19" s="15"/>
      <c r="G19" s="4"/>
      <c r="H19" s="16"/>
      <c r="I19" s="3" t="s">
        <v>69</v>
      </c>
      <c r="J19" s="17">
        <f>IF(D20&gt;245,58,0)</f>
        <v>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27" t="s">
        <v>70</v>
      </c>
      <c r="B20" s="27"/>
      <c r="C20" s="14" t="s">
        <v>71</v>
      </c>
      <c r="D20" s="13"/>
      <c r="E20" s="15"/>
      <c r="F20" s="4"/>
      <c r="G20" s="4"/>
      <c r="H20" s="16"/>
      <c r="I20" s="3" t="s">
        <v>72</v>
      </c>
      <c r="J20" s="17">
        <f>MAX(0,MIN(15,IF(D18&gt;0,SUM(D18*2.25),0)))</f>
        <v>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27" t="s">
        <v>73</v>
      </c>
      <c r="B21" s="27"/>
      <c r="C21" s="14" t="s">
        <v>74</v>
      </c>
      <c r="D21" s="13"/>
      <c r="E21" s="15"/>
      <c r="F21" s="4"/>
      <c r="G21" s="4"/>
      <c r="H21" s="16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/>
      <c r="C22" s="30"/>
      <c r="D22" s="2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/>
      <c r="C23" s="30"/>
      <c r="D23" s="2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30"/>
      <c r="D24" s="2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30"/>
      <c r="D25" s="31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25"/>
      <c r="C26" s="32"/>
      <c r="D26" s="3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25"/>
      <c r="C27" s="32"/>
      <c r="D27" s="32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2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2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2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2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2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2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2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2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2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2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2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2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25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2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25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2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25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2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25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25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25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25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25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25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25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25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2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25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25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25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2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25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25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25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25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25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2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25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25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25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25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25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25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25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25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25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25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25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25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2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25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25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25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25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25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25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25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2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25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25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2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2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25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25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25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25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25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25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25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25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25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25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25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25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25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25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25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25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25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25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25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25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25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25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25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25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25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25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25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25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25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25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25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25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25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25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25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25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25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25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25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25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25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25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25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25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25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25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25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25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25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25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25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25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25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25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25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25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25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25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25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25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25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25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25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25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25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25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25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25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25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25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25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25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25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25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25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25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25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25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25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25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25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25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25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25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25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25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25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25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25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25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25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25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25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25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25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25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25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25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25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25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25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25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25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25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25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25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25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25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25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25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25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25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25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25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25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25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25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25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25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25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25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25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25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25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25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25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25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25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25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25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25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25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:id="rId1" ref="A4"/>
    <hyperlink r:id="rId2" ref="C4"/>
    <hyperlink r:id="rId3" ref="A5"/>
    <hyperlink r:id="rId4" ref="C5"/>
    <hyperlink r:id="rId5" ref="A6"/>
    <hyperlink r:id="rId6" ref="C6"/>
    <hyperlink r:id="rId7" ref="A7"/>
    <hyperlink r:id="rId8" ref="C7"/>
    <hyperlink r:id="rId9" ref="A8"/>
    <hyperlink r:id="rId10" ref="C8"/>
    <hyperlink r:id="rId11" ref="A9"/>
    <hyperlink r:id="rId12" ref="C9"/>
    <hyperlink r:id="rId13" ref="A10"/>
    <hyperlink r:id="rId14" ref="C10"/>
    <hyperlink r:id="rId15" ref="A11"/>
    <hyperlink r:id="rId16" ref="C11"/>
    <hyperlink r:id="rId17" ref="A12"/>
    <hyperlink r:id="rId18" ref="C12"/>
    <hyperlink r:id="rId19" ref="C13"/>
    <hyperlink r:id="rId20" ref="C14"/>
    <hyperlink r:id="rId21" ref="C15"/>
    <hyperlink r:id="rId22" ref="A16"/>
    <hyperlink r:id="rId23" ref="C16"/>
    <hyperlink r:id="rId24" ref="C17"/>
    <hyperlink r:id="rId25" ref="C18"/>
    <hyperlink r:id="rId26" ref="C19"/>
    <hyperlink r:id="rId27" ref="C20"/>
    <hyperlink r:id="rId28" ref="C21"/>
  </hyperlinks>
  <printOptions/>
  <pageMargins bottom="0.75" footer="0.0" header="0.0" left="0.7" right="0.7" top="0.75"/>
  <pageSetup orientation="portrait"/>
  <drawing r:id="rId29"/>
</worksheet>
</file>